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13_ncr:1_{C5BD6E9F-647E-46F3-9492-CD82606A2874}" xr6:coauthVersionLast="47" xr6:coauthVersionMax="47" xr10:uidLastSave="{00000000-0000-0000-0000-000000000000}"/>
  <bookViews>
    <workbookView xWindow="-120" yWindow="-120" windowWidth="29040" windowHeight="15840" xr2:uid="{9BB4188F-4529-4DB6-9BCD-81435204BA41}"/>
  </bookViews>
  <sheets>
    <sheet name="WC - Prepaid " sheetId="1" r:id="rId1"/>
    <sheet name="Berkley amort schedule" sheetId="2" r:id="rId2"/>
    <sheet name="PerQ Advertising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16" i="1" l="1"/>
  <c r="J15" i="4"/>
  <c r="F13" i="4"/>
  <c r="G13" i="4" s="1"/>
  <c r="H13" i="4" s="1"/>
  <c r="I13" i="4" s="1"/>
  <c r="J13" i="4" s="1"/>
  <c r="E13" i="4"/>
  <c r="D13" i="4"/>
  <c r="C13" i="4"/>
  <c r="C6" i="4"/>
  <c r="D14" i="1"/>
  <c r="D13" i="1"/>
  <c r="D12" i="1"/>
  <c r="D11" i="1"/>
  <c r="T17" i="2"/>
  <c r="T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F21" i="2" s="1"/>
  <c r="E15" i="2"/>
  <c r="D15" i="2"/>
  <c r="C15" i="2"/>
  <c r="B15" i="2"/>
  <c r="F19" i="2" s="1"/>
  <c r="T13" i="2"/>
  <c r="K6" i="2"/>
  <c r="J18" i="4" l="1"/>
  <c r="K13" i="4"/>
  <c r="L13" i="4" s="1"/>
  <c r="M13" i="4" s="1"/>
  <c r="N13" i="4" s="1"/>
  <c r="F24" i="2"/>
  <c r="D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Fay Harder</author>
  </authors>
  <commentList>
    <comment ref="D4" authorId="0" shapeId="0" xr:uid="{61D976B4-286D-493D-88E2-19A8AA91E9C4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See email to right </t>
        </r>
      </text>
    </comment>
  </commentList>
</comments>
</file>

<file path=xl/sharedStrings.xml><?xml version="1.0" encoding="utf-8"?>
<sst xmlns="http://schemas.openxmlformats.org/spreadsheetml/2006/main" count="70" uniqueCount="56">
  <si>
    <t>From WC-00 9.10 BS Report 10.31.2025</t>
  </si>
  <si>
    <t>Store Number</t>
  </si>
  <si>
    <t>Account Number</t>
  </si>
  <si>
    <t>Account Description</t>
  </si>
  <si>
    <t>YTD Balance</t>
  </si>
  <si>
    <t>Period End</t>
  </si>
  <si>
    <t>FS Face Mapping</t>
  </si>
  <si>
    <t>Major Category</t>
  </si>
  <si>
    <t>Sub Lead Groupings</t>
  </si>
  <si>
    <t>Concat</t>
  </si>
  <si>
    <t>PAYROLL ADVANCES TO EMPLOYEES</t>
  </si>
  <si>
    <t>PRE PAID INSURANCE</t>
  </si>
  <si>
    <t>PRE PAID EXPENSES</t>
  </si>
  <si>
    <t>PRE PAID ADVERTISING</t>
  </si>
  <si>
    <t>WC-67 Prepaids</t>
  </si>
  <si>
    <t>Prepaid Expenses</t>
  </si>
  <si>
    <t>Current Assets</t>
  </si>
  <si>
    <t>Misc Prepaids</t>
  </si>
  <si>
    <t>11104-PAYROLL ADVANCES TO EMPLOYEES</t>
  </si>
  <si>
    <t>Prepaid Insurance</t>
  </si>
  <si>
    <t>13001-PRE PAID INSURANCE</t>
  </si>
  <si>
    <t>13003-PRE PAID EXPENSES</t>
  </si>
  <si>
    <t>13031-PRE PAID ADVERTISING</t>
  </si>
  <si>
    <t>BERKLEY MANAGEMENT PROTECTION</t>
  </si>
  <si>
    <t>TOTAL</t>
  </si>
  <si>
    <t>MONTHS</t>
  </si>
  <si>
    <t>PRODUCT NAME</t>
  </si>
  <si>
    <t>TRELLIS - 0323</t>
  </si>
  <si>
    <t>POLICY NUMBER</t>
  </si>
  <si>
    <t>BMP-1095868-00</t>
  </si>
  <si>
    <t>PER MONTH</t>
  </si>
  <si>
    <t>POLICY PERIOD</t>
  </si>
  <si>
    <t>5/1/2025 - 10/01/2026</t>
  </si>
  <si>
    <t>PD BY CHECK</t>
  </si>
  <si>
    <t>013001 PREPD INSUR</t>
  </si>
  <si>
    <t/>
  </si>
  <si>
    <t>040508 GEN INSUR EXP</t>
  </si>
  <si>
    <t>PREPAID INSURANCE THROUGH 08/31/25</t>
  </si>
  <si>
    <t>PARTIAL SUBTRACTION FOR SEPTEMBER</t>
  </si>
  <si>
    <t>PREPAID INSURANCE THROUGH 09/9/25</t>
  </si>
  <si>
    <t>Prepaid Insurance - Berkley</t>
  </si>
  <si>
    <t>Prepaid Insurance - Travelers</t>
  </si>
  <si>
    <t>Berkley Amortization per Colder Accounting</t>
  </si>
  <si>
    <t>Variance</t>
  </si>
  <si>
    <t>Perq Software</t>
  </si>
  <si>
    <t>PERQ SOFTWARE</t>
  </si>
  <si>
    <t>2/1/25 - 1/31/26</t>
  </si>
  <si>
    <t>1 YEAR COST</t>
  </si>
  <si>
    <t>MONTHLY COST</t>
  </si>
  <si>
    <t>BALANCE</t>
  </si>
  <si>
    <t>ADD BACK 21/30TH FOR SEPTEMBER</t>
  </si>
  <si>
    <t xml:space="preserve">PRE PAID ADVERTISING </t>
  </si>
  <si>
    <t>(two thirds of September premium)</t>
  </si>
  <si>
    <t>WC-67</t>
  </si>
  <si>
    <t>These advances were made by/to Prior Colder owners and family - disregarded for acquisition</t>
  </si>
  <si>
    <t>expires Jan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</si>
</sst>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43" formatCode="_(* #,##0.00_);_(* \(#,##0.00\);_(* &quot;-&quot;??_);_(@_)"/>
    <numFmt numFmtId="164" formatCode="&quot;$&quot;#,##0.00"/>
    <numFmt numFmtId="165" formatCode="[$-409]mmm\-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2" borderId="1" xfId="0" applyFill="1" applyBorder="1"/>
    <xf numFmtId="0" fontId="0" fillId="2" borderId="2" xfId="0" applyFill="1" applyBorder="1"/>
    <xf numFmtId="43" fontId="0" fillId="2" borderId="2" xfId="1" applyFont="1" applyFill="1" applyBorder="1"/>
    <xf numFmtId="14" fontId="0" fillId="2" borderId="2" xfId="0" applyNumberFormat="1" applyFill="1" applyBorder="1"/>
    <xf numFmtId="0" fontId="0" fillId="2" borderId="3" xfId="0" applyFill="1" applyBorder="1"/>
    <xf numFmtId="0" fontId="0" fillId="0" borderId="1" xfId="0" applyBorder="1"/>
    <xf numFmtId="0" fontId="0" fillId="0" borderId="2" xfId="0" applyBorder="1"/>
    <xf numFmtId="14" fontId="0" fillId="0" borderId="2" xfId="0" applyNumberFormat="1" applyBorder="1"/>
    <xf numFmtId="0" fontId="0" fillId="0" borderId="3" xfId="0" applyBorder="1"/>
    <xf numFmtId="0" fontId="0" fillId="3" borderId="1" xfId="0" applyFill="1" applyBorder="1"/>
    <xf numFmtId="0" fontId="0" fillId="3" borderId="2" xfId="0" applyFill="1" applyBorder="1"/>
    <xf numFmtId="43" fontId="0" fillId="3" borderId="2" xfId="1" applyFont="1" applyFill="1" applyBorder="1"/>
    <xf numFmtId="14" fontId="0" fillId="3" borderId="2" xfId="0" applyNumberFormat="1" applyFill="1" applyBorder="1"/>
    <xf numFmtId="0" fontId="0" fillId="3" borderId="3" xfId="0" applyFill="1" applyBorder="1"/>
    <xf numFmtId="43" fontId="0" fillId="0" borderId="0" xfId="0" applyNumberFormat="1"/>
    <xf numFmtId="7" fontId="0" fillId="0" borderId="0" xfId="0" applyNumberFormat="1"/>
    <xf numFmtId="37" fontId="0" fillId="0" borderId="0" xfId="0" applyNumberFormat="1"/>
    <xf numFmtId="14" fontId="0" fillId="0" borderId="0" xfId="0" applyNumberFormat="1"/>
    <xf numFmtId="17" fontId="0" fillId="0" borderId="0" xfId="0" applyNumberFormat="1"/>
    <xf numFmtId="0" fontId="0" fillId="0" borderId="0" xfId="0" quotePrefix="1"/>
    <xf numFmtId="0" fontId="0" fillId="0" borderId="0" xfId="0" applyAlignment="1">
      <alignment horizontal="right"/>
    </xf>
    <xf numFmtId="43" fontId="2" fillId="0" borderId="5" xfId="0" applyNumberFormat="1" applyFont="1" applyBorder="1"/>
    <xf numFmtId="165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4" xfId="0" applyBorder="1" applyAlignment="1">
      <alignment horizontal="center"/>
    </xf>
    <xf numFmtId="7" fontId="0" fillId="4" borderId="0" xfId="0" applyNumberFormat="1" applyFill="1"/>
    <xf numFmtId="43" fontId="0" fillId="4" borderId="2" xfId="1" applyFont="1" applyFill="1" applyBorder="1"/>
    <xf numFmtId="0" fontId="0" fillId="0" borderId="0" xfId="0" applyFill="1"/>
    <xf numFmtId="43" fontId="0" fillId="6" borderId="2" xfId="1" applyFont="1" applyFill="1" applyBorder="1"/>
    <xf numFmtId="7" fontId="0" fillId="6" borderId="0" xfId="0" applyNumberFormat="1" applyFill="1"/>
    <xf numFmtId="164" fontId="0" fillId="6" borderId="4" xfId="0" applyNumberFormat="1" applyFill="1" applyBorder="1"/>
    <xf numFmtId="43" fontId="0" fillId="6" borderId="0" xfId="0" applyNumberFormat="1" applyFill="1"/>
    <xf numFmtId="7" fontId="2" fillId="5" borderId="0" xfId="0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9</xdr:row>
      <xdr:rowOff>0</xdr:rowOff>
    </xdr:from>
    <xdr:to>
      <xdr:col>38</xdr:col>
      <xdr:colOff>397814</xdr:colOff>
      <xdr:row>52</xdr:row>
      <xdr:rowOff>75167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F6BAAC3-39BB-FDD2-16BC-8BFB09D19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34800" y="1914525"/>
          <a:ext cx="17885714" cy="826666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10</xdr:col>
      <xdr:colOff>294076</xdr:colOff>
      <xdr:row>63</xdr:row>
      <xdr:rowOff>170524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8C13B56-D34D-5D4E-4CA8-22EC355E5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0" y="4962525"/>
          <a:ext cx="9590476" cy="74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A704B-7E0B-4F99-A549-CDE076184072}">
  <sheetPr>
    <pageSetUpPr fitToPage="1"/>
  </sheetPr>
  <dimension ref="A1:U19"/>
  <sheetViews>
    <sheetView tabSelected="1" workbookViewId="0">
      <selection activeCell="F20" sqref="F20"/>
    </sheetView>
  </sheetViews>
  <sheetFormatPr defaultRowHeight="15" x14ac:dyDescent="0.25"/>
  <cols>
    <col min="3" max="3" width="32.28515625" bestFit="1" customWidth="1"/>
    <col min="4" max="4" width="11.5703125" bestFit="1" customWidth="1"/>
    <col min="5" max="5" width="9.42578125" bestFit="1" customWidth="1"/>
    <col min="6" max="6" width="25.140625" bestFit="1" customWidth="1"/>
    <col min="7" max="7" width="13.7109375" bestFit="1" customWidth="1"/>
    <col min="8" max="8" width="11" customWidth="1"/>
    <col min="9" max="9" width="27.140625" bestFit="1" customWidth="1"/>
    <col min="15" max="15" width="32.28515625" bestFit="1" customWidth="1"/>
    <col min="16" max="16" width="10.5703125" bestFit="1" customWidth="1"/>
  </cols>
  <sheetData>
    <row r="1" spans="1:21" x14ac:dyDescent="0.25">
      <c r="A1" t="s">
        <v>14</v>
      </c>
    </row>
    <row r="2" spans="1:21" x14ac:dyDescent="0.25">
      <c r="A2" s="1"/>
      <c r="C2" s="28" t="s">
        <v>0</v>
      </c>
      <c r="D2" s="28"/>
      <c r="E2" s="28"/>
      <c r="F2" s="28"/>
      <c r="G2" s="28"/>
      <c r="H2" s="28"/>
    </row>
    <row r="3" spans="1:21" ht="30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21" x14ac:dyDescent="0.25">
      <c r="A4" s="3">
        <v>1</v>
      </c>
      <c r="B4" s="4">
        <v>11104</v>
      </c>
      <c r="C4" s="4" t="s">
        <v>10</v>
      </c>
      <c r="D4" s="5">
        <v>45799.842509299997</v>
      </c>
      <c r="E4" s="6">
        <v>45910</v>
      </c>
      <c r="F4" s="4" t="s">
        <v>15</v>
      </c>
      <c r="G4" s="4" t="s">
        <v>16</v>
      </c>
      <c r="H4" s="4" t="s">
        <v>17</v>
      </c>
      <c r="I4" s="7" t="s">
        <v>18</v>
      </c>
    </row>
    <row r="5" spans="1:21" x14ac:dyDescent="0.25">
      <c r="A5" s="8">
        <v>1</v>
      </c>
      <c r="B5" s="9">
        <v>13001</v>
      </c>
      <c r="C5" s="9" t="s">
        <v>11</v>
      </c>
      <c r="D5" s="32">
        <v>28592.7125093</v>
      </c>
      <c r="E5" s="10">
        <v>45910</v>
      </c>
      <c r="F5" s="9" t="s">
        <v>15</v>
      </c>
      <c r="G5" s="9" t="s">
        <v>16</v>
      </c>
      <c r="H5" s="9" t="s">
        <v>19</v>
      </c>
      <c r="I5" s="11" t="s">
        <v>20</v>
      </c>
      <c r="M5" s="26" t="s">
        <v>54</v>
      </c>
    </row>
    <row r="6" spans="1:21" x14ac:dyDescent="0.25">
      <c r="A6" s="12">
        <v>1</v>
      </c>
      <c r="B6" s="13">
        <v>13003</v>
      </c>
      <c r="C6" s="13" t="s">
        <v>12</v>
      </c>
      <c r="D6" s="14">
        <v>2.5092999999999999E-3</v>
      </c>
      <c r="E6" s="15">
        <v>45910</v>
      </c>
      <c r="F6" s="13" t="s">
        <v>15</v>
      </c>
      <c r="G6" s="13" t="s">
        <v>16</v>
      </c>
      <c r="H6" s="13" t="s">
        <v>17</v>
      </c>
      <c r="I6" s="16" t="s">
        <v>21</v>
      </c>
    </row>
    <row r="7" spans="1:21" x14ac:dyDescent="0.25">
      <c r="A7" s="8">
        <v>1</v>
      </c>
      <c r="B7" s="9">
        <v>13031</v>
      </c>
      <c r="C7" s="9" t="s">
        <v>13</v>
      </c>
      <c r="D7" s="30">
        <v>12686.0625093</v>
      </c>
      <c r="E7" s="10">
        <v>45910</v>
      </c>
      <c r="F7" s="9" t="s">
        <v>15</v>
      </c>
      <c r="G7" s="9" t="s">
        <v>16</v>
      </c>
      <c r="H7" s="9" t="s">
        <v>17</v>
      </c>
      <c r="I7" s="11" t="s">
        <v>22</v>
      </c>
      <c r="M7" s="3">
        <v>1</v>
      </c>
      <c r="N7" s="4">
        <v>11104</v>
      </c>
      <c r="O7" s="4" t="s">
        <v>10</v>
      </c>
      <c r="P7" s="5">
        <v>45799.842509299997</v>
      </c>
      <c r="Q7" s="6">
        <v>45910</v>
      </c>
      <c r="R7" s="4" t="s">
        <v>15</v>
      </c>
      <c r="S7" s="4" t="s">
        <v>16</v>
      </c>
      <c r="T7" s="4" t="s">
        <v>17</v>
      </c>
      <c r="U7" s="7" t="s">
        <v>18</v>
      </c>
    </row>
    <row r="9" spans="1:21" ht="15.75" thickBot="1" x14ac:dyDescent="0.3">
      <c r="D9" s="24">
        <f>SUM(D4:D8)</f>
        <v>87078.620037199988</v>
      </c>
    </row>
    <row r="11" spans="1:21" x14ac:dyDescent="0.25">
      <c r="A11" s="31" t="s">
        <v>40</v>
      </c>
      <c r="B11" s="31"/>
      <c r="C11" s="31"/>
      <c r="D11" s="33">
        <f>-SUM('Berkley amort schedule'!G15:R15)+(1110.41-333.12)</f>
        <v>14102.210000000001</v>
      </c>
    </row>
    <row r="12" spans="1:21" x14ac:dyDescent="0.25">
      <c r="A12" t="s">
        <v>41</v>
      </c>
      <c r="D12" s="34">
        <f>(242753/12)*2/3</f>
        <v>13486.277777777779</v>
      </c>
      <c r="E12" t="s">
        <v>52</v>
      </c>
    </row>
    <row r="13" spans="1:21" x14ac:dyDescent="0.25">
      <c r="D13" s="33">
        <f>SUM(D11:D12)</f>
        <v>27588.48777777778</v>
      </c>
      <c r="E13" s="17"/>
    </row>
    <row r="14" spans="1:21" x14ac:dyDescent="0.25">
      <c r="C14" s="23" t="s">
        <v>43</v>
      </c>
      <c r="D14" s="35">
        <f>D5-D13</f>
        <v>1004.2247315222194</v>
      </c>
    </row>
    <row r="16" spans="1:21" x14ac:dyDescent="0.25">
      <c r="A16" t="s">
        <v>44</v>
      </c>
      <c r="C16" s="27" t="s">
        <v>55</v>
      </c>
      <c r="D16" s="29">
        <f>'PerQ Advertising'!J18</f>
        <v>12686.060000000009</v>
      </c>
    </row>
    <row r="19" spans="4:5" x14ac:dyDescent="0.25">
      <c r="D19" s="36">
        <f>D13+D16</f>
        <v>40274.547777777785</v>
      </c>
      <c r="E19" s="26" t="s">
        <v>53</v>
      </c>
    </row>
  </sheetData>
  <mergeCells count="1">
    <mergeCell ref="C2:H2"/>
  </mergeCells>
  <pageMargins left="0.7" right="0.7" top="0.75" bottom="0.75" header="0.3" footer="0.3"/>
  <pageSetup scale="77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C4D72-D402-4E34-A2F0-DE74B096AC3C}">
  <dimension ref="A1:T24"/>
  <sheetViews>
    <sheetView workbookViewId="0">
      <selection activeCell="K28" sqref="K28"/>
    </sheetView>
  </sheetViews>
  <sheetFormatPr defaultRowHeight="15" x14ac:dyDescent="0.25"/>
  <cols>
    <col min="2" max="2" width="10.5703125" customWidth="1"/>
    <col min="3" max="3" width="11" customWidth="1"/>
    <col min="4" max="4" width="10.42578125" customWidth="1"/>
    <col min="5" max="5" width="10.28515625" customWidth="1"/>
    <col min="6" max="6" width="10.7109375" customWidth="1"/>
    <col min="7" max="7" width="11.28515625" customWidth="1"/>
    <col min="8" max="8" width="10.85546875" customWidth="1"/>
    <col min="9" max="9" width="11" customWidth="1"/>
    <col min="10" max="10" width="11.28515625" customWidth="1"/>
    <col min="11" max="11" width="10.85546875" customWidth="1"/>
    <col min="12" max="18" width="10.5703125" bestFit="1" customWidth="1"/>
    <col min="20" max="20" width="10.85546875" bestFit="1" customWidth="1"/>
  </cols>
  <sheetData>
    <row r="1" spans="1:20" x14ac:dyDescent="0.25">
      <c r="A1" s="1" t="s">
        <v>42</v>
      </c>
    </row>
    <row r="3" spans="1:20" x14ac:dyDescent="0.25">
      <c r="A3" t="s">
        <v>23</v>
      </c>
      <c r="I3" t="s">
        <v>24</v>
      </c>
      <c r="K3" s="18">
        <v>18877</v>
      </c>
    </row>
    <row r="4" spans="1:20" x14ac:dyDescent="0.25">
      <c r="I4" t="s">
        <v>25</v>
      </c>
      <c r="K4" s="19">
        <v>17</v>
      </c>
    </row>
    <row r="5" spans="1:20" x14ac:dyDescent="0.25">
      <c r="A5" t="s">
        <v>26</v>
      </c>
      <c r="C5" t="s">
        <v>27</v>
      </c>
      <c r="K5" s="18"/>
    </row>
    <row r="6" spans="1:20" x14ac:dyDescent="0.25">
      <c r="A6" t="s">
        <v>28</v>
      </c>
      <c r="C6" t="s">
        <v>29</v>
      </c>
      <c r="I6" t="s">
        <v>30</v>
      </c>
      <c r="K6" s="18">
        <f>K3/K4</f>
        <v>1110.4117647058824</v>
      </c>
    </row>
    <row r="7" spans="1:20" x14ac:dyDescent="0.25">
      <c r="A7" t="s">
        <v>31</v>
      </c>
      <c r="C7" s="20" t="s">
        <v>32</v>
      </c>
    </row>
    <row r="11" spans="1:20" x14ac:dyDescent="0.25">
      <c r="B11" s="21">
        <v>45802</v>
      </c>
      <c r="C11" s="21">
        <v>45833</v>
      </c>
      <c r="D11" s="21">
        <v>45863</v>
      </c>
      <c r="E11" s="21">
        <v>45894</v>
      </c>
      <c r="F11" s="21">
        <v>45925</v>
      </c>
      <c r="G11" s="21">
        <v>45955</v>
      </c>
      <c r="H11" s="21">
        <v>45986</v>
      </c>
      <c r="I11" s="21">
        <v>46016</v>
      </c>
      <c r="J11" s="21">
        <v>46047</v>
      </c>
      <c r="K11" s="21">
        <v>46078</v>
      </c>
      <c r="L11" s="21">
        <v>46106</v>
      </c>
      <c r="M11" s="21">
        <v>46137</v>
      </c>
      <c r="N11" s="21">
        <v>46167</v>
      </c>
      <c r="O11" s="21">
        <v>46198</v>
      </c>
      <c r="P11" s="21">
        <v>46228</v>
      </c>
      <c r="Q11" s="21">
        <v>46259</v>
      </c>
      <c r="R11" s="21">
        <v>46290</v>
      </c>
    </row>
    <row r="13" spans="1:20" x14ac:dyDescent="0.25">
      <c r="A13" t="s">
        <v>33</v>
      </c>
      <c r="B13" s="18">
        <v>18877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/>
      <c r="T13" s="18">
        <f>SUM(B13:S13)</f>
        <v>18877</v>
      </c>
    </row>
    <row r="14" spans="1:20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</row>
    <row r="15" spans="1:20" x14ac:dyDescent="0.25">
      <c r="A15" s="22" t="s">
        <v>34</v>
      </c>
      <c r="B15" s="18">
        <f>B13-B17</f>
        <v>17766.580000000002</v>
      </c>
      <c r="C15" s="18">
        <f>C17*-1</f>
        <v>-1110.42</v>
      </c>
      <c r="D15" s="18">
        <f t="shared" ref="D15:R15" si="0">D17*-1</f>
        <v>-1110.42</v>
      </c>
      <c r="E15" s="18">
        <f t="shared" si="0"/>
        <v>-1110.4100000000001</v>
      </c>
      <c r="F15" s="18">
        <f t="shared" si="0"/>
        <v>-1110.4100000000001</v>
      </c>
      <c r="G15" s="18">
        <f t="shared" si="0"/>
        <v>-1110.4100000000001</v>
      </c>
      <c r="H15" s="18">
        <f t="shared" si="0"/>
        <v>-1110.4100000000001</v>
      </c>
      <c r="I15" s="18">
        <f t="shared" si="0"/>
        <v>-1110.4100000000001</v>
      </c>
      <c r="J15" s="18">
        <f t="shared" si="0"/>
        <v>-1110.4100000000001</v>
      </c>
      <c r="K15" s="18">
        <f t="shared" si="0"/>
        <v>-1110.4100000000001</v>
      </c>
      <c r="L15" s="18">
        <f t="shared" si="0"/>
        <v>-1110.4100000000001</v>
      </c>
      <c r="M15" s="18">
        <f t="shared" si="0"/>
        <v>-1110.4100000000001</v>
      </c>
      <c r="N15" s="18">
        <f t="shared" si="0"/>
        <v>-1110.4100000000001</v>
      </c>
      <c r="O15" s="18">
        <f t="shared" si="0"/>
        <v>-1110.4100000000001</v>
      </c>
      <c r="P15" s="18">
        <f t="shared" si="0"/>
        <v>-1110.4100000000001</v>
      </c>
      <c r="Q15" s="18">
        <f t="shared" si="0"/>
        <v>-1110.4100000000001</v>
      </c>
      <c r="R15" s="18">
        <f t="shared" si="0"/>
        <v>-1110.4100000000001</v>
      </c>
      <c r="S15" s="18"/>
      <c r="T15" s="18">
        <f>SUM(B15:S15)</f>
        <v>5.0022208597511053E-12</v>
      </c>
    </row>
    <row r="16" spans="1:20" x14ac:dyDescent="0.25">
      <c r="A16" s="22" t="s">
        <v>35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</row>
    <row r="17" spans="1:20" x14ac:dyDescent="0.25">
      <c r="A17" s="22" t="s">
        <v>36</v>
      </c>
      <c r="B17" s="18">
        <v>1110.42</v>
      </c>
      <c r="C17" s="18">
        <v>1110.42</v>
      </c>
      <c r="D17" s="18">
        <v>1110.42</v>
      </c>
      <c r="E17" s="18">
        <v>1110.4100000000001</v>
      </c>
      <c r="F17" s="18">
        <v>1110.4100000000001</v>
      </c>
      <c r="G17" s="18">
        <v>1110.4100000000001</v>
      </c>
      <c r="H17" s="18">
        <v>1110.4100000000001</v>
      </c>
      <c r="I17" s="18">
        <v>1110.4100000000001</v>
      </c>
      <c r="J17" s="18">
        <v>1110.4100000000001</v>
      </c>
      <c r="K17" s="18">
        <v>1110.4100000000001</v>
      </c>
      <c r="L17" s="18">
        <v>1110.4100000000001</v>
      </c>
      <c r="M17" s="18">
        <v>1110.4100000000001</v>
      </c>
      <c r="N17" s="18">
        <v>1110.4100000000001</v>
      </c>
      <c r="O17" s="18">
        <v>1110.4100000000001</v>
      </c>
      <c r="P17" s="18">
        <v>1110.4100000000001</v>
      </c>
      <c r="Q17" s="18">
        <v>1110.4100000000001</v>
      </c>
      <c r="R17" s="18">
        <v>1110.4100000000001</v>
      </c>
      <c r="S17" s="18"/>
      <c r="T17" s="18">
        <f>SUM(B17:S17)</f>
        <v>18877</v>
      </c>
    </row>
    <row r="18" spans="1:20" x14ac:dyDescent="0.25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</row>
    <row r="19" spans="1:20" x14ac:dyDescent="0.25">
      <c r="B19" s="18" t="s">
        <v>37</v>
      </c>
      <c r="C19" s="18"/>
      <c r="D19" s="18"/>
      <c r="E19" s="18"/>
      <c r="F19" s="18">
        <f>SUM(B15:E15)</f>
        <v>14435.330000000004</v>
      </c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20" x14ac:dyDescent="0.25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</row>
    <row r="21" spans="1:20" x14ac:dyDescent="0.25">
      <c r="B21" s="18" t="s">
        <v>38</v>
      </c>
      <c r="C21" s="18"/>
      <c r="D21" s="18"/>
      <c r="E21" s="18"/>
      <c r="F21" s="18">
        <f>F15*9/30</f>
        <v>-333.12299999999999</v>
      </c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</row>
    <row r="22" spans="1:20" x14ac:dyDescent="0.25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</row>
    <row r="23" spans="1:20" x14ac:dyDescent="0.25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pans="1:20" x14ac:dyDescent="0.25">
      <c r="B24" s="18" t="s">
        <v>39</v>
      </c>
      <c r="C24" s="18"/>
      <c r="D24" s="18"/>
      <c r="E24" s="18"/>
      <c r="F24" s="18">
        <f>SUM(F19:F23)</f>
        <v>14102.207000000004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7F6C2-5A0A-49D7-992D-93CB308EB846}">
  <sheetPr>
    <pageSetUpPr fitToPage="1"/>
  </sheetPr>
  <dimension ref="A2:N18"/>
  <sheetViews>
    <sheetView workbookViewId="0">
      <selection activeCell="L23" sqref="L23"/>
    </sheetView>
  </sheetViews>
  <sheetFormatPr defaultRowHeight="15" x14ac:dyDescent="0.25"/>
  <cols>
    <col min="3" max="5" width="10.85546875" bestFit="1" customWidth="1"/>
    <col min="6" max="6" width="11.5703125" customWidth="1"/>
    <col min="7" max="10" width="10.85546875" bestFit="1" customWidth="1"/>
    <col min="11" max="14" width="9.85546875" bestFit="1" customWidth="1"/>
  </cols>
  <sheetData>
    <row r="2" spans="1:14" x14ac:dyDescent="0.25">
      <c r="A2" t="s">
        <v>45</v>
      </c>
    </row>
    <row r="3" spans="1:14" x14ac:dyDescent="0.25">
      <c r="A3" t="s">
        <v>46</v>
      </c>
    </row>
    <row r="4" spans="1:14" x14ac:dyDescent="0.25">
      <c r="A4" t="s">
        <v>47</v>
      </c>
      <c r="C4" s="18">
        <v>32390</v>
      </c>
    </row>
    <row r="6" spans="1:14" x14ac:dyDescent="0.25">
      <c r="A6" t="s">
        <v>48</v>
      </c>
      <c r="C6" s="18">
        <f>C4/12</f>
        <v>2699.1666666666665</v>
      </c>
    </row>
    <row r="9" spans="1:14" x14ac:dyDescent="0.25">
      <c r="C9" s="25">
        <v>45689</v>
      </c>
      <c r="D9" s="25">
        <v>45717</v>
      </c>
      <c r="E9" s="25">
        <v>45748</v>
      </c>
      <c r="F9" s="25">
        <v>45778</v>
      </c>
      <c r="G9" s="25">
        <v>45809</v>
      </c>
      <c r="H9" s="25">
        <v>45839</v>
      </c>
      <c r="I9" s="25">
        <v>45870</v>
      </c>
      <c r="J9" s="25">
        <v>45901</v>
      </c>
      <c r="K9" s="25">
        <v>45931</v>
      </c>
      <c r="L9" s="25">
        <v>45962</v>
      </c>
      <c r="M9" s="25">
        <v>45992</v>
      </c>
      <c r="N9" s="25">
        <v>46023</v>
      </c>
    </row>
    <row r="11" spans="1:14" x14ac:dyDescent="0.25">
      <c r="A11" t="s">
        <v>48</v>
      </c>
      <c r="C11" s="18">
        <v>2699.17</v>
      </c>
      <c r="D11" s="18">
        <v>2699.17</v>
      </c>
      <c r="E11" s="18">
        <v>2699.17</v>
      </c>
      <c r="F11" s="18">
        <v>2699.17</v>
      </c>
      <c r="G11" s="18">
        <v>2699.17</v>
      </c>
      <c r="H11" s="18">
        <v>2699.17</v>
      </c>
      <c r="I11" s="18">
        <v>2699.17</v>
      </c>
      <c r="J11" s="18">
        <v>2699.17</v>
      </c>
      <c r="K11" s="18">
        <v>2699.17</v>
      </c>
      <c r="L11" s="18">
        <v>2699.17</v>
      </c>
      <c r="M11" s="18">
        <v>2699.17</v>
      </c>
      <c r="N11" s="18">
        <v>2699.17</v>
      </c>
    </row>
    <row r="13" spans="1:14" x14ac:dyDescent="0.25">
      <c r="A13" t="s">
        <v>49</v>
      </c>
      <c r="C13" s="18">
        <f>C4-C11</f>
        <v>29690.83</v>
      </c>
      <c r="D13" s="18">
        <f t="shared" ref="D13:N13" si="0">C13-D11</f>
        <v>26991.660000000003</v>
      </c>
      <c r="E13" s="18">
        <f t="shared" si="0"/>
        <v>24292.490000000005</v>
      </c>
      <c r="F13" s="18">
        <f t="shared" si="0"/>
        <v>21593.320000000007</v>
      </c>
      <c r="G13" s="18">
        <f t="shared" si="0"/>
        <v>18894.150000000009</v>
      </c>
      <c r="H13" s="18">
        <f t="shared" si="0"/>
        <v>16194.980000000009</v>
      </c>
      <c r="I13" s="18">
        <f t="shared" si="0"/>
        <v>13495.810000000009</v>
      </c>
      <c r="J13" s="18">
        <f t="shared" si="0"/>
        <v>10796.640000000009</v>
      </c>
      <c r="K13" s="18">
        <f t="shared" si="0"/>
        <v>8097.4700000000084</v>
      </c>
      <c r="L13" s="18">
        <f t="shared" si="0"/>
        <v>5398.3000000000084</v>
      </c>
      <c r="M13" s="18">
        <f t="shared" si="0"/>
        <v>2699.1300000000083</v>
      </c>
      <c r="N13" s="18">
        <f t="shared" si="0"/>
        <v>-3.9999999991778168E-2</v>
      </c>
    </row>
    <row r="15" spans="1:14" x14ac:dyDescent="0.25">
      <c r="F15" t="s">
        <v>50</v>
      </c>
      <c r="J15" s="18">
        <f>J11*21/30</f>
        <v>1889.4190000000001</v>
      </c>
    </row>
    <row r="18" spans="6:10" x14ac:dyDescent="0.25">
      <c r="F18" t="s">
        <v>51</v>
      </c>
      <c r="J18" s="18">
        <f>J13+1889.42</f>
        <v>12686.060000000009</v>
      </c>
    </row>
  </sheetData>
  <pageMargins left="0.7" right="0.7" top="0.75" bottom="0.75" header="0.3" footer="0.3"/>
  <pageSetup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WC - Prepaid </vt:lpstr>
      <vt:lpstr>Berkley amort schedule</vt:lpstr>
      <vt:lpstr>PerQ Advertising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 Harder</dc:creator>
  <cp:lastModifiedBy>Fay Harder</cp:lastModifiedBy>
  <dcterms:created xsi:type="dcterms:W3CDTF">2025-11-24T23:45:59Z</dcterms:created>
  <dcterms:modified xsi:type="dcterms:W3CDTF">2025-12-04T00:35:16Z</dcterms:modified>
</cp:coreProperties>
</file>